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0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iista-my.sharepoint.com/personal/holtti_hakonen_riista_fi/Documents/Documents/"/>
    </mc:Choice>
  </mc:AlternateContent>
  <xr:revisionPtr revIDLastSave="294" documentId="8_{E9F8619C-B133-4A8D-99F0-CBDBE9E91E1B}" xr6:coauthVersionLast="47" xr6:coauthVersionMax="47" xr10:uidLastSave="{DA8F803B-3B1C-43EB-A0AB-82563067A8F0}"/>
  <bookViews>
    <workbookView xWindow="28680" yWindow="-120" windowWidth="29040" windowHeight="15840" xr2:uid="{F9B5748F-46BD-449F-86AF-05ADF79E4BFD}"/>
  </bookViews>
  <sheets>
    <sheet name="Käyttöohjeet" sheetId="5" r:id="rId1"/>
    <sheet name="Mitoitustaulu" sheetId="1" r:id="rId2"/>
    <sheet name="Lumen maksimivesiarvon määritys" sheetId="3" r:id="rId3"/>
    <sheet name="Ylivaluman määrittäminen" sheetId="4" r:id="rId4"/>
    <sheet name="Vesipoikkileikkaus, esimerkki" sheetId="2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3" i="1" l="1"/>
  <c r="B22" i="1"/>
  <c r="B20" i="1"/>
  <c r="B19" i="1"/>
  <c r="B17" i="1" s="1" a="1"/>
  <c r="B17" i="1" s="1"/>
  <c r="B18" i="1"/>
  <c r="B16" i="1"/>
  <c r="O4" i="4" l="1"/>
  <c r="B21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<sst xmlns="http://schemas.openxmlformats.org/spreadsheetml/2006/main" count="96" uniqueCount="85">
  <si>
    <t>Mitoitustaulukko kosteikkosuunnitteluun</t>
  </si>
  <si>
    <t>Käyttöohjeet 8.10.2024</t>
  </si>
  <si>
    <t>Aloita mitoitus määrittämällä kartasta seuraavat ja täytä keltaisiin soluihin Mitoitustaulu-välilehdelle:</t>
  </si>
  <si>
    <t>Valuma-alueen koko</t>
  </si>
  <si>
    <t>Peltojen pinta-ala valuma-alueella</t>
  </si>
  <si>
    <t xml:space="preserve">Valuma-alueen pituus </t>
  </si>
  <si>
    <t>Valuma-alueen leveys</t>
  </si>
  <si>
    <t>Kosteikon koko</t>
  </si>
  <si>
    <t>Kosteikon vesipinta-ala suurimmillaan</t>
  </si>
  <si>
    <t>Kosteikon keskisyvyys</t>
  </si>
  <si>
    <t>Kosteikon vesipoikkileikkaus (esimerkki viimeisellä välilehdellä)</t>
  </si>
  <si>
    <t>Jatka sitten Lumen maksimivesiarvon määritykseen välilehdelle</t>
  </si>
  <si>
    <t>Tulkitse kohteen sijainti kartasta</t>
  </si>
  <si>
    <t>Mustat viivat rajaavat alueet niin että viivojen sisäpuolelle jäävä alue kuuluu viivaan merkittyyn lukuarvoon</t>
  </si>
  <si>
    <t>Osassa suomea tulkinta hieman hankalaa, laske rannikon viivoista mihin alue kuuluu</t>
  </si>
  <si>
    <t>Esimerkiksi vaasa kuuluu 100 mm alueelle kun taas Pietarsaari 120 mm alueelle</t>
  </si>
  <si>
    <t>Alueiden keskellä olevissa ympyröissä/soikioissa on väkäset</t>
  </si>
  <si>
    <t>Ulospäin olevat väkäset tarkoittavat että ympyrä on isomman vesiarvon alue</t>
  </si>
  <si>
    <t>Sisäänpäin olevat väkäset tarkoittavat että alue on pienemmän vesiarvon alue</t>
  </si>
  <si>
    <t>Esimerkiksi Savonlinnan itäpuolella oleva soikio on 140 mm ja Kolilla Pielisen rannassa oleva soikio taas 200 mm</t>
  </si>
  <si>
    <t>Siirry sitten Ylivaluman määrittäminen -välilehdelle</t>
  </si>
  <si>
    <t>Täytä keltaisiin ruutuihin valuma-alueen koko hehtaareina sekä lumen maksimivesiarvon keskiarvo</t>
  </si>
  <si>
    <t>Taulukko kertoo valuma-alueen koon neliökilometreina selvyyden vuoksi</t>
  </si>
  <si>
    <t>Lue kuvaajasta sen oikealla puolella olevien ohjeiden mukaisesti ylivaluma</t>
  </si>
  <si>
    <t>Täytä ylivaluma Mitoitustaulun keltaiseen soluun</t>
  </si>
  <si>
    <t>Taulukko laskee keltaisten solujen alapuolella olevaan ruudukkoon tarvittavat suureet</t>
  </si>
  <si>
    <t>Harmaat kursiivilla olevat ovat kertoimia sekä ruudukon loppupuolella suunnittelun tueksi keskimääräinen ylivirtaama kosteikolla</t>
  </si>
  <si>
    <t>Kopioi suunnitelmaan mitoitustaulukosta lihavoitujen taulukon osien tiedot</t>
  </si>
  <si>
    <t>Kosteikon mitoituslaskuri</t>
  </si>
  <si>
    <t>Täytä taulukosta vain keltaiset solut ja varmista oikea yksikkö</t>
  </si>
  <si>
    <t>Syötettävät arvot</t>
  </si>
  <si>
    <t xml:space="preserve">Valuma-alueen pinta-ala (F) </t>
  </si>
  <si>
    <t>ha</t>
  </si>
  <si>
    <t>Mittaa kartasta tai määritä työkalulla</t>
  </si>
  <si>
    <t>Valuma-alueen pituus (l) virtaussuunnassa</t>
  </si>
  <si>
    <t>km</t>
  </si>
  <si>
    <t>Mittaa kartasta</t>
  </si>
  <si>
    <t>valuma-alueen leveys (b) virtaussuunnassa</t>
  </si>
  <si>
    <t>Peltoa valuma-alueella</t>
  </si>
  <si>
    <t>Kosteikon pinta-ala reuna-alueineen</t>
  </si>
  <si>
    <t>Sisältäen patopenkereet ja muut rakenteet</t>
  </si>
  <si>
    <t>Kosteikon vesipinta-ala</t>
  </si>
  <si>
    <t>Pinta-ala korkeimmalla suunnitellulla vedenpinnan tasolla</t>
  </si>
  <si>
    <r>
      <t xml:space="preserve">Ylivaluma (Hq </t>
    </r>
    <r>
      <rPr>
        <b/>
        <vertAlign val="subscript"/>
        <sz val="11"/>
        <color theme="1"/>
        <rFont val="Calibri"/>
        <family val="2"/>
        <scheme val="minor"/>
      </rPr>
      <t>1/20</t>
    </r>
    <r>
      <rPr>
        <b/>
        <sz val="11"/>
        <color theme="1"/>
        <rFont val="Calibri"/>
        <family val="2"/>
        <scheme val="minor"/>
      </rPr>
      <t>)</t>
    </r>
  </si>
  <si>
    <r>
      <t>l/skm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</si>
  <si>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Ylivaluma-välilehdeltä siellä olevien ohjeiden mukaan</t>
  </si>
  <si>
    <t>Vesipoikkileikkaus (A)</t>
  </si>
  <si>
    <r>
      <t>m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</si>
  <si>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Keskimääräisestä kohdasta kosteikolla poikittain veden virtaussuuntaan nähden</t>
  </si>
  <si>
    <t>Keskisyvyys</t>
  </si>
  <si>
    <t>m</t>
  </si>
  <si>
    <t>Arvioi koko kosteikon keskisyvyys</t>
  </si>
  <si>
    <t>Taulukko laskee seuraavat suureet</t>
  </si>
  <si>
    <t>Valuma-alueen muotosuhdekerroin</t>
  </si>
  <si>
    <t>Kertoimet laskentaa varten</t>
  </si>
  <si>
    <t>Peltoprosenttikerroin</t>
  </si>
  <si>
    <t>Kosteikon pinta-ala valuma-alueesta</t>
  </si>
  <si>
    <t>%</t>
  </si>
  <si>
    <t>Pellon pinta-ala valuma-alueesta</t>
  </si>
  <si>
    <t>Ylivirtaama (HQ 1/20)</t>
  </si>
  <si>
    <r>
      <t>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/s</t>
    </r>
  </si>
  <si>
    <t>Mitoitusvirtaama kerran 20 vuodessa tapahtuvalle huipputulvalle kosteikolla</t>
  </si>
  <si>
    <t>Normaaliylivirtaama (MHQ)</t>
  </si>
  <si>
    <t>m3/s</t>
  </si>
  <si>
    <t>Keskimääräinen vuotuinen ylivirtaama kosteikolla</t>
  </si>
  <si>
    <t>Virtausnopeus</t>
  </si>
  <si>
    <t>m/s</t>
  </si>
  <si>
    <t>Virtausnopeus kosteikolla</t>
  </si>
  <si>
    <t>Viipymä</t>
  </si>
  <si>
    <t>h</t>
  </si>
  <si>
    <t>Kuinka kauan vesi kiertää kosteikolla</t>
  </si>
  <si>
    <t xml:space="preserve">•Lähdetietona tässä osiossa: Silta- ja rumpulausunnot luonnos oppaaksi. Suomen ympäristökeskus 2007. s. 9-15 </t>
  </si>
  <si>
    <t>-</t>
  </si>
  <si>
    <t>https://www.doria.fi/handle/10024/123702</t>
  </si>
  <si>
    <t>–</t>
  </si>
  <si>
    <t>Valuma-alueen koko hehtaareina:</t>
  </si>
  <si>
    <t>Valuma-alueen koko neliökilometreina:</t>
  </si>
  <si>
    <t>km2</t>
  </si>
  <si>
    <t>Lumen maksimivesiarvon keskiarvo:</t>
  </si>
  <si>
    <t>mm</t>
  </si>
  <si>
    <t>Määritä lumen maksimivesiarvon määritys -välilehden kartasta</t>
  </si>
  <si>
    <t>Nomogrammissa vaaka-akselilla valuma-alueen koko neliökilometreinä ja pystyakselilla mitoitusylivirtaaman kerran 20 vuodessa tapahtuvalle huipputulvalle. Käyrät taulukossa eri lumen maksimivesiarvon keskiarvoja. Lue mitoitusylivaluma oikean käyrän kohdalta katsoen ensin valuma-alueen koko ja tulkiten millä pystyakselin arvolla käyrä leikkaa valuma-alueen koon. Taulukon esimerkissä valuma-alueen koko 12 km2 ja WEmax 140 mm --&gt; 260 l/skm2</t>
  </si>
  <si>
    <t>Taulukko laskee mitoitustaulu-välilehdellä ylivirtaaman automaattisesti ottaen muotosuhteen ja peltoisuuskertoimen huomioon</t>
  </si>
  <si>
    <t>Muotosuhdekerroin</t>
  </si>
  <si>
    <t>Peltoisuuskerroin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</si>
</sst>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"/>
  </numFmts>
  <fonts count="13">
    <font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Arial"/>
      <family val="2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2" applyAlignment="1" applyProtection="1"/>
    <xf numFmtId="0" fontId="0" fillId="2" borderId="0" xfId="0" applyFill="1"/>
    <xf numFmtId="0" fontId="1" fillId="0" borderId="0" xfId="1"/>
    <xf numFmtId="0" fontId="2" fillId="0" borderId="1" xfId="0" applyFont="1" applyBorder="1"/>
    <xf numFmtId="0" fontId="2" fillId="2" borderId="1" xfId="0" applyFont="1" applyFill="1" applyBorder="1"/>
    <xf numFmtId="0" fontId="2" fillId="0" borderId="2" xfId="0" applyFont="1" applyBorder="1"/>
    <xf numFmtId="0" fontId="1" fillId="0" borderId="3" xfId="1" applyBorder="1"/>
    <xf numFmtId="164" fontId="2" fillId="0" borderId="1" xfId="0" applyNumberFormat="1" applyFont="1" applyBorder="1"/>
    <xf numFmtId="166" fontId="2" fillId="0" borderId="1" xfId="0" applyNumberFormat="1" applyFont="1" applyBorder="1"/>
    <xf numFmtId="0" fontId="1" fillId="0" borderId="1" xfId="1" applyBorder="1"/>
    <xf numFmtId="165" fontId="1" fillId="0" borderId="1" xfId="1" applyNumberFormat="1" applyBorder="1"/>
    <xf numFmtId="0" fontId="2" fillId="0" borderId="0" xfId="0" applyFont="1"/>
    <xf numFmtId="0" fontId="12" fillId="0" borderId="0" xfId="0" applyFont="1"/>
    <xf numFmtId="0" fontId="8" fillId="0" borderId="0" xfId="0" applyFont="1" applyAlignment="1">
      <alignment horizontal="left" wrapText="1"/>
    </xf>
  </cellXfs>
  <cellStyles count="3">
    <cellStyle name="Hyperlinkki" xfId="2" builtinId="8"/>
    <cellStyle name="Normaali" xfId="0" builtinId="0"/>
    <cellStyle name="Selittävä teksti" xfId="1" builtinId="5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Muotosuhdekerroin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forward val="1"/>
            <c:backward val="1"/>
            <c:dispRSqr val="1"/>
            <c:dispEq val="1"/>
            <c:trendlineLbl>
              <c:layout>
                <c:manualLayout>
                  <c:x val="-9.510061242344707E-4"/>
                  <c:y val="0.17472769028871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'Ylivaluman määrittäminen'!$C$47:$C$50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10</c:v>
                </c:pt>
              </c:numCache>
            </c:numRef>
          </c:xVal>
          <c:yVal>
            <c:numRef>
              <c:f>'Ylivaluman määrittäminen'!$D$47:$D$50</c:f>
              <c:numCache>
                <c:formatCode>General</c:formatCode>
                <c:ptCount val="4"/>
                <c:pt idx="0">
                  <c:v>1.3</c:v>
                </c:pt>
                <c:pt idx="1">
                  <c:v>1.1000000000000001</c:v>
                </c:pt>
                <c:pt idx="2">
                  <c:v>1</c:v>
                </c:pt>
                <c:pt idx="3">
                  <c:v>0.9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26-4960-86C4-4FFD863A8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7068816"/>
        <c:axId val="670107376"/>
      </c:scatterChart>
      <c:valAx>
        <c:axId val="66706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107376"/>
        <c:crosses val="autoZero"/>
        <c:crossBetween val="midCat"/>
      </c:valAx>
      <c:valAx>
        <c:axId val="67010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068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33</xdr:row>
      <xdr:rowOff>47625</xdr:rowOff>
    </xdr:from>
    <xdr:to>
      <xdr:col>7</xdr:col>
      <xdr:colOff>221182</xdr:colOff>
      <xdr:row>38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7A4249-F03A-A851-B29E-A3C286DDD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10325"/>
          <a:ext cx="4488382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66675</xdr:colOff>
      <xdr:row>0</xdr:row>
      <xdr:rowOff>0</xdr:rowOff>
    </xdr:from>
    <xdr:to>
      <xdr:col>25</xdr:col>
      <xdr:colOff>342900</xdr:colOff>
      <xdr:row>17</xdr:row>
      <xdr:rowOff>38100</xdr:rowOff>
    </xdr:to>
    <xdr:pic>
      <xdr:nvPicPr>
        <xdr:cNvPr id="2" name="Picture 1" descr="WEmax_P_S">
          <a:extLst>
            <a:ext uri="{FF2B5EF4-FFF2-40B4-BE49-F238E27FC236}">
              <a16:creationId xmlns:a16="http://schemas.microsoft.com/office/drawing/2014/main" id="{87B7F248-A7F3-4226-8DD0-8FA5AFC5C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9075" y="0"/>
          <a:ext cx="3933825" cy="329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57150</xdr:colOff>
      <xdr:row>17</xdr:row>
      <xdr:rowOff>38100</xdr:rowOff>
    </xdr:from>
    <xdr:to>
      <xdr:col>25</xdr:col>
      <xdr:colOff>333375</xdr:colOff>
      <xdr:row>34</xdr:row>
      <xdr:rowOff>95250</xdr:rowOff>
    </xdr:to>
    <xdr:pic>
      <xdr:nvPicPr>
        <xdr:cNvPr id="3" name="Picture 2" descr="WEmax_E_S">
          <a:extLst>
            <a:ext uri="{FF2B5EF4-FFF2-40B4-BE49-F238E27FC236}">
              <a16:creationId xmlns:a16="http://schemas.microsoft.com/office/drawing/2014/main" id="{BFBDE763-F7E4-4B6C-AD8E-A6873C2EF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9550" y="3295650"/>
          <a:ext cx="3933825" cy="329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409575</xdr:colOff>
      <xdr:row>0</xdr:row>
      <xdr:rowOff>19050</xdr:rowOff>
    </xdr:from>
    <xdr:to>
      <xdr:col>33</xdr:col>
      <xdr:colOff>95250</xdr:colOff>
      <xdr:row>33</xdr:row>
      <xdr:rowOff>152400</xdr:rowOff>
    </xdr:to>
    <xdr:pic>
      <xdr:nvPicPr>
        <xdr:cNvPr id="4" name="Picture 4" descr="Smax_ka">
          <a:extLst>
            <a:ext uri="{FF2B5EF4-FFF2-40B4-BE49-F238E27FC236}">
              <a16:creationId xmlns:a16="http://schemas.microsoft.com/office/drawing/2014/main" id="{1D7A586A-0503-434F-8335-B4E988CD6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49575" y="19050"/>
          <a:ext cx="4562475" cy="643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2</xdr:row>
      <xdr:rowOff>76200</xdr:rowOff>
    </xdr:from>
    <xdr:to>
      <xdr:col>17</xdr:col>
      <xdr:colOff>352425</xdr:colOff>
      <xdr:row>92</xdr:row>
      <xdr:rowOff>66675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616B126A-E15A-4897-9CA1-BB709AE1C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76250"/>
          <a:ext cx="10696575" cy="1713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2</xdr:row>
      <xdr:rowOff>152400</xdr:rowOff>
    </xdr:from>
    <xdr:to>
      <xdr:col>12</xdr:col>
      <xdr:colOff>142875</xdr:colOff>
      <xdr:row>30</xdr:row>
      <xdr:rowOff>171450</xdr:rowOff>
    </xdr:to>
    <xdr:pic>
      <xdr:nvPicPr>
        <xdr:cNvPr id="2" name="Picture 1" descr="Seunan_monogrammi">
          <a:extLst>
            <a:ext uri="{FF2B5EF4-FFF2-40B4-BE49-F238E27FC236}">
              <a16:creationId xmlns:a16="http://schemas.microsoft.com/office/drawing/2014/main" id="{CAC3449C-2B21-4882-A50A-2318552A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52450"/>
          <a:ext cx="7267575" cy="548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50</xdr:row>
      <xdr:rowOff>185737</xdr:rowOff>
    </xdr:from>
    <xdr:to>
      <xdr:col>9</xdr:col>
      <xdr:colOff>352425</xdr:colOff>
      <xdr:row>65</xdr:row>
      <xdr:rowOff>71437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97CE289-9C7D-A265-A0FD-4C244E776E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9525</xdr:rowOff>
    </xdr:from>
    <xdr:to>
      <xdr:col>15</xdr:col>
      <xdr:colOff>0</xdr:colOff>
      <xdr:row>64</xdr:row>
      <xdr:rowOff>9525</xdr:rowOff>
    </xdr:to>
    <xdr:pic>
      <xdr:nvPicPr>
        <xdr:cNvPr id="2" name="Picture 1" descr="Vesipoikkileikkaus_mallikuva">
          <a:extLst>
            <a:ext uri="{FF2B5EF4-FFF2-40B4-BE49-F238E27FC236}">
              <a16:creationId xmlns:a16="http://schemas.microsoft.com/office/drawing/2014/main" id="{AF7EA35C-DD7C-478C-8304-A2F3A6D4B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43525"/>
          <a:ext cx="9144000" cy="685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12</xdr:col>
      <xdr:colOff>57150</xdr:colOff>
      <xdr:row>29</xdr:row>
      <xdr:rowOff>0</xdr:rowOff>
    </xdr:to>
    <xdr:pic>
      <xdr:nvPicPr>
        <xdr:cNvPr id="3" name="Picture 2" descr="Suunnitelmakartta_esimerkki">
          <a:extLst>
            <a:ext uri="{FF2B5EF4-FFF2-40B4-BE49-F238E27FC236}">
              <a16:creationId xmlns:a16="http://schemas.microsoft.com/office/drawing/2014/main" id="{FF396BD5-3038-4EBE-9B1B-80B1B49FA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7362825" cy="552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doria.fi/handle/10024/123702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doria.fi/handle/10024/123702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C657A-B0EE-4663-803D-7D354C83790B}">
  <dimension ref="A1:B32"/>
  <sheetViews>
    <sheetView tabSelected="1" workbookViewId="0">
      <selection activeCell="A2" sqref="A2"/>
    </sheetView>
  </sheetViews>
  <sheetFormatPr defaultRowHeight="15"/>
  <sheetData>
    <row r="1" spans="1:2" ht="21">
      <c r="A1" s="3" t="s">
        <v>0</v>
      </c>
    </row>
    <row r="2" spans="1:2">
      <c r="A2" t="s">
        <v>1</v>
      </c>
    </row>
    <row r="4" spans="1:2">
      <c r="A4" t="s">
        <v>2</v>
      </c>
    </row>
    <row r="5" spans="1:2">
      <c r="B5" t="s">
        <v>3</v>
      </c>
    </row>
    <row r="6" spans="1:2">
      <c r="B6" t="s">
        <v>4</v>
      </c>
    </row>
    <row r="7" spans="1:2">
      <c r="B7" t="s">
        <v>5</v>
      </c>
    </row>
    <row r="8" spans="1:2">
      <c r="B8" t="s">
        <v>6</v>
      </c>
    </row>
    <row r="9" spans="1:2">
      <c r="B9" t="s">
        <v>7</v>
      </c>
    </row>
    <row r="10" spans="1:2">
      <c r="B10" t="s">
        <v>8</v>
      </c>
    </row>
    <row r="11" spans="1:2">
      <c r="B11" t="s">
        <v>9</v>
      </c>
    </row>
    <row r="12" spans="1:2">
      <c r="B12" t="s">
        <v>10</v>
      </c>
    </row>
    <row r="14" spans="1:2">
      <c r="A14" t="s">
        <v>11</v>
      </c>
    </row>
    <row r="15" spans="1:2">
      <c r="B15" t="s">
        <v>12</v>
      </c>
    </row>
    <row r="16" spans="1:2">
      <c r="B16" t="s">
        <v>13</v>
      </c>
    </row>
    <row r="17" spans="1:2">
      <c r="B17" t="s">
        <v>14</v>
      </c>
    </row>
    <row r="18" spans="1:2">
      <c r="B18" t="s">
        <v>15</v>
      </c>
    </row>
    <row r="19" spans="1:2">
      <c r="B19" t="s">
        <v>16</v>
      </c>
    </row>
    <row r="20" spans="1:2">
      <c r="B20" t="s">
        <v>17</v>
      </c>
    </row>
    <row r="21" spans="1:2">
      <c r="B21" t="s">
        <v>18</v>
      </c>
    </row>
    <row r="22" spans="1:2">
      <c r="B22" t="s">
        <v>19</v>
      </c>
    </row>
    <row r="24" spans="1:2">
      <c r="A24" t="s">
        <v>20</v>
      </c>
    </row>
    <row r="25" spans="1:2">
      <c r="B25" t="s">
        <v>21</v>
      </c>
    </row>
    <row r="26" spans="1:2">
      <c r="B26" t="s">
        <v>22</v>
      </c>
    </row>
    <row r="27" spans="1:2">
      <c r="B27" t="s">
        <v>23</v>
      </c>
    </row>
    <row r="28" spans="1:2">
      <c r="B28" t="s">
        <v>24</v>
      </c>
    </row>
    <row r="30" spans="1:2">
      <c r="A30" t="s">
        <v>25</v>
      </c>
    </row>
    <row r="31" spans="1:2">
      <c r="B31" t="s">
        <v>26</v>
      </c>
    </row>
    <row r="32" spans="1:2">
      <c r="B32" s="16" t="s">
        <v>27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71BEE-1FF2-4C1E-B54F-E60BD54D42A8}">
  <dimension ref="A1:D23"/>
  <sheetViews>
    <sheetView workbookViewId="0">
      <selection activeCell="D12" sqref="D12"/>
    </sheetView>
  </sheetViews>
  <sheetFormatPr defaultRowHeight="15"/>
  <cols>
    <col min="1" max="1" width="56.42578125" bestFit="1" customWidth="1"/>
    <col min="4" max="4" width="73.7109375" bestFit="1" customWidth="1"/>
  </cols>
  <sheetData>
    <row r="1" spans="1:4" ht="21">
      <c r="A1" s="3" t="s">
        <v>28</v>
      </c>
    </row>
    <row r="2" spans="1:4">
      <c r="A2" t="s">
        <v>29</v>
      </c>
    </row>
    <row r="4" spans="1:4" ht="18.75">
      <c r="A4" s="2" t="s">
        <v>30</v>
      </c>
    </row>
    <row r="5" spans="1:4">
      <c r="A5" s="8" t="s">
        <v>31</v>
      </c>
      <c r="B5" s="9"/>
      <c r="C5" s="10" t="s">
        <v>32</v>
      </c>
      <c r="D5" s="11" t="s">
        <v>33</v>
      </c>
    </row>
    <row r="6" spans="1:4">
      <c r="A6" s="8" t="s">
        <v>34</v>
      </c>
      <c r="B6" s="9"/>
      <c r="C6" s="10" t="s">
        <v>35</v>
      </c>
      <c r="D6" s="11" t="s">
        <v>36</v>
      </c>
    </row>
    <row r="7" spans="1:4">
      <c r="A7" s="8" t="s">
        <v>37</v>
      </c>
      <c r="B7" s="9"/>
      <c r="C7" s="10" t="s">
        <v>35</v>
      </c>
      <c r="D7" s="11" t="s">
        <v>36</v>
      </c>
    </row>
    <row r="8" spans="1:4">
      <c r="A8" s="8" t="s">
        <v>38</v>
      </c>
      <c r="B8" s="9"/>
      <c r="C8" s="10" t="s">
        <v>32</v>
      </c>
      <c r="D8" s="11" t="s">
        <v>36</v>
      </c>
    </row>
    <row r="9" spans="1:4">
      <c r="A9" s="8" t="s">
        <v>39</v>
      </c>
      <c r="B9" s="9"/>
      <c r="C9" s="10" t="s">
        <v>32</v>
      </c>
      <c r="D9" s="11" t="s">
        <v>40</v>
      </c>
    </row>
    <row r="10" spans="1:4">
      <c r="A10" s="8" t="s">
        <v>41</v>
      </c>
      <c r="B10" s="9"/>
      <c r="C10" s="10" t="s">
        <v>32</v>
      </c>
      <c r="D10" s="11" t="s">
        <v>42</v>
      </c>
    </row>
    <row r="11" spans="1:4" ht="18.75">
      <c r="A11" s="8" t="s">
        <v>43</v>
      </c>
      <c r="B11" s="9"/>
      <c r="C11" s="10" t="s">
        <v>44</v>
      </c>
      <c r="D11" s="11" t="s">
        <v>45</v>
      </c>
    </row>
    <row r="12" spans="1:4" ht="17.25">
      <c r="A12" s="8" t="s">
        <v>46</v>
      </c>
      <c r="B12" s="9"/>
      <c r="C12" s="10" t="s">
        <v>47</v>
      </c>
      <c r="D12" s="11" t="s">
        <v>48</v>
      </c>
    </row>
    <row r="13" spans="1:4">
      <c r="A13" s="8" t="s">
        <v>49</v>
      </c>
      <c r="B13" s="9"/>
      <c r="C13" s="10" t="s">
        <v>50</v>
      </c>
      <c r="D13" s="11" t="s">
        <v>51</v>
      </c>
    </row>
    <row r="15" spans="1:4" ht="18.75">
      <c r="A15" s="2" t="s">
        <v>52</v>
      </c>
    </row>
    <row r="16" spans="1:4">
      <c r="A16" s="7" t="s">
        <v>53</v>
      </c>
      <c r="B16" s="7" t="e">
        <f>ROUND(1.3028*(B6/B7)^(-0.161),1)</f>
        <v>#DIV/0!</v>
      </c>
      <c r="D16" s="7" t="s">
        <v>54</v>
      </c>
    </row>
    <row r="17" spans="1:4">
      <c r="A17" s="7" t="s">
        <v>55</v>
      </c>
      <c r="B17" s="7" t="e" cm="1">
        <f t="array" ref="B17">_xlfn.IFS(B19&lt;=40,1,B19&lt;=60,1.2,B19&lt;=80,1.5,B19&lt;=100,1.8)</f>
        <v>#DIV/0!</v>
      </c>
      <c r="D17" s="7" t="s">
        <v>54</v>
      </c>
    </row>
    <row r="18" spans="1:4">
      <c r="A18" s="8" t="s">
        <v>56</v>
      </c>
      <c r="B18" s="8" t="e">
        <f>B9/B5*100</f>
        <v>#DIV/0!</v>
      </c>
      <c r="C18" s="8" t="s">
        <v>57</v>
      </c>
    </row>
    <row r="19" spans="1:4">
      <c r="A19" s="8" t="s">
        <v>58</v>
      </c>
      <c r="B19" s="8" t="e">
        <f>B8/B5*100</f>
        <v>#DIV/0!</v>
      </c>
      <c r="C19" s="8" t="s">
        <v>57</v>
      </c>
    </row>
    <row r="20" spans="1:4" ht="17.25">
      <c r="A20" s="8" t="s">
        <v>59</v>
      </c>
      <c r="B20" s="8">
        <f>(B11/1000)*(B5/100)</f>
        <v>0</v>
      </c>
      <c r="C20" s="8" t="s">
        <v>60</v>
      </c>
      <c r="D20" s="7" t="s">
        <v>61</v>
      </c>
    </row>
    <row r="21" spans="1:4">
      <c r="A21" s="14" t="s">
        <v>62</v>
      </c>
      <c r="B21" s="15">
        <f>0.55*B20</f>
        <v>0</v>
      </c>
      <c r="C21" s="14" t="s">
        <v>63</v>
      </c>
      <c r="D21" s="7" t="s">
        <v>64</v>
      </c>
    </row>
    <row r="22" spans="1:4">
      <c r="A22" s="8" t="s">
        <v>65</v>
      </c>
      <c r="B22" s="12" t="e">
        <f>B20/B12</f>
        <v>#DIV/0!</v>
      </c>
      <c r="C22" s="8" t="s">
        <v>66</v>
      </c>
      <c r="D22" s="7" t="s">
        <v>67</v>
      </c>
    </row>
    <row r="23" spans="1:4">
      <c r="A23" s="8" t="s">
        <v>68</v>
      </c>
      <c r="B23" s="13" t="e">
        <f>(B10*10000*B13)/(B20*3600)</f>
        <v>#DIV/0!</v>
      </c>
      <c r="C23" s="8" t="s">
        <v>69</v>
      </c>
      <c r="D23" s="7" t="s">
        <v>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4FE2B-E106-48D2-A79E-F10AA6DEED67}">
  <dimension ref="A1:B2"/>
  <sheetViews>
    <sheetView topLeftCell="A2" workbookViewId="0">
      <selection activeCell="B2" sqref="B2"/>
    </sheetView>
  </sheetViews>
  <sheetFormatPr defaultRowHeight="15"/>
  <sheetData>
    <row r="1" spans="1:2" ht="15.75">
      <c r="A1" s="4" t="s">
        <v>71</v>
      </c>
      <c r="B1" s="4"/>
    </row>
    <row r="2" spans="1:2" ht="15.75">
      <c r="A2" s="4" t="s">
        <v>72</v>
      </c>
      <c r="B2" s="5" t="s">
        <v>73</v>
      </c>
    </row>
  </sheetData>
  <hyperlinks>
    <hyperlink ref="B2" r:id="rId1" xr:uid="{1ADF35EF-55F4-4D45-928D-73214620BDAD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77650-C708-4CF5-884F-8CA1B7597777}">
  <dimension ref="A1:R50"/>
  <sheetViews>
    <sheetView topLeftCell="B1" zoomScaleNormal="100" workbookViewId="0">
      <selection activeCell="D34" sqref="D34"/>
    </sheetView>
  </sheetViews>
  <sheetFormatPr defaultRowHeight="15"/>
  <cols>
    <col min="14" max="14" width="36.5703125" customWidth="1"/>
  </cols>
  <sheetData>
    <row r="1" spans="1:18" ht="15.75">
      <c r="A1" s="4" t="s">
        <v>71</v>
      </c>
      <c r="B1" s="4"/>
    </row>
    <row r="2" spans="1:18" ht="15.75">
      <c r="A2" s="4" t="s">
        <v>74</v>
      </c>
      <c r="B2" s="5" t="s">
        <v>73</v>
      </c>
    </row>
    <row r="3" spans="1:18">
      <c r="N3" t="s">
        <v>75</v>
      </c>
      <c r="O3" s="6"/>
      <c r="P3" t="s">
        <v>32</v>
      </c>
    </row>
    <row r="4" spans="1:18">
      <c r="N4" t="s">
        <v>76</v>
      </c>
      <c r="O4">
        <f>O3/100</f>
        <v>0</v>
      </c>
      <c r="P4" t="s">
        <v>77</v>
      </c>
    </row>
    <row r="5" spans="1:18">
      <c r="N5" t="s">
        <v>78</v>
      </c>
      <c r="O5" s="6"/>
      <c r="P5" t="s">
        <v>79</v>
      </c>
      <c r="Q5" t="s">
        <v>80</v>
      </c>
    </row>
    <row r="7" spans="1:18">
      <c r="N7" s="18" t="s">
        <v>81</v>
      </c>
      <c r="O7" s="18"/>
      <c r="P7" s="18"/>
      <c r="Q7" s="18"/>
      <c r="R7" s="18"/>
    </row>
    <row r="8" spans="1:18">
      <c r="N8" s="18"/>
      <c r="O8" s="18"/>
      <c r="P8" s="18"/>
      <c r="Q8" s="18"/>
      <c r="R8" s="18"/>
    </row>
    <row r="9" spans="1:18">
      <c r="N9" s="18"/>
      <c r="O9" s="18"/>
      <c r="P9" s="18"/>
      <c r="Q9" s="18"/>
      <c r="R9" s="18"/>
    </row>
    <row r="10" spans="1:18">
      <c r="N10" s="18"/>
      <c r="O10" s="18"/>
      <c r="P10" s="18"/>
      <c r="Q10" s="18"/>
      <c r="R10" s="18"/>
    </row>
    <row r="11" spans="1:18">
      <c r="N11" s="18"/>
      <c r="O11" s="18"/>
      <c r="P11" s="18"/>
      <c r="Q11" s="18"/>
      <c r="R11" s="18"/>
    </row>
    <row r="12" spans="1:18">
      <c r="N12" s="18"/>
      <c r="O12" s="18"/>
      <c r="P12" s="18"/>
      <c r="Q12" s="18"/>
      <c r="R12" s="18"/>
    </row>
    <row r="13" spans="1:18" ht="24.75" customHeight="1">
      <c r="N13" s="18"/>
      <c r="O13" s="18"/>
      <c r="P13" s="18"/>
      <c r="Q13" s="18"/>
      <c r="R13" s="18"/>
    </row>
    <row r="15" spans="1:18" ht="15.75">
      <c r="N15" s="1" t="s">
        <v>82</v>
      </c>
    </row>
    <row r="46" spans="3:7">
      <c r="C46" s="17" t="s">
        <v>83</v>
      </c>
      <c r="D46" s="17"/>
      <c r="E46" s="17"/>
      <c r="F46" s="17" t="s">
        <v>84</v>
      </c>
      <c r="G46" s="17"/>
    </row>
    <row r="47" spans="3:7">
      <c r="C47" s="17">
        <v>1</v>
      </c>
      <c r="D47" s="17">
        <v>1.3</v>
      </c>
      <c r="E47" s="17"/>
      <c r="F47" s="17">
        <v>40</v>
      </c>
      <c r="G47" s="17">
        <v>1</v>
      </c>
    </row>
    <row r="48" spans="3:7">
      <c r="C48" s="17">
        <v>3</v>
      </c>
      <c r="D48" s="17">
        <v>1.1000000000000001</v>
      </c>
      <c r="E48" s="17"/>
      <c r="F48" s="17">
        <v>60</v>
      </c>
      <c r="G48" s="17">
        <v>1.2</v>
      </c>
    </row>
    <row r="49" spans="3:7">
      <c r="C49" s="17">
        <v>5</v>
      </c>
      <c r="D49" s="17">
        <v>1</v>
      </c>
      <c r="E49" s="17"/>
      <c r="F49" s="17">
        <v>80</v>
      </c>
      <c r="G49" s="17">
        <v>1.5</v>
      </c>
    </row>
    <row r="50" spans="3:7">
      <c r="C50" s="17">
        <v>10</v>
      </c>
      <c r="D50" s="17">
        <v>0.9</v>
      </c>
      <c r="E50" s="17"/>
      <c r="F50" s="17">
        <v>100</v>
      </c>
      <c r="G50" s="17">
        <v>1.8</v>
      </c>
    </row>
  </sheetData>
  <mergeCells count="1">
    <mergeCell ref="N7:R13"/>
  </mergeCells>
  <phoneticPr fontId="9" type="noConversion"/>
  <hyperlinks>
    <hyperlink ref="B2" r:id="rId1" xr:uid="{B1FA8AA1-0814-44DB-AC76-25E86512AB01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0B000-CE51-40AD-8336-7AA4F59F6591}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Holtti Hakonen</dc:creator>
  <cp:keywords/>
  <dc:description/>
  <cp:lastModifiedBy>Kalle Koskinen</cp:lastModifiedBy>
  <cp:revision/>
  <dcterms:created xsi:type="dcterms:W3CDTF">2024-10-01T06:01:28Z</dcterms:created>
  <dcterms:modified xsi:type="dcterms:W3CDTF">2024-10-14T10:58:04Z</dcterms:modified>
  <cp:category/>
  <cp:contentStatus/>
</cp:coreProperties>
</file>